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1"/>
  </bookViews>
  <sheets>
    <sheet name="Формулы 18(1), 20 и 20(1)" sheetId="1" r:id="rId1"/>
    <sheet name="Перерасчет" sheetId="2" r:id="rId2"/>
  </sheets>
  <definedNames/>
  <calcPr fullCalcOnLoad="1"/>
</workbook>
</file>

<file path=xl/sharedStrings.xml><?xml version="1.0" encoding="utf-8"?>
<sst xmlns="http://schemas.openxmlformats.org/spreadsheetml/2006/main" count="224" uniqueCount="111">
  <si>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</si>
  <si>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</si>
  <si>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</si>
  <si>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</si>
  <si>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</si>
  <si>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</si>
  <si>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</si>
  <si>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</si>
  <si>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</si>
  <si>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</si>
  <si>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</si>
  <si>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</si>
  <si>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</si>
  <si>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</si>
  <si>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</si>
  <si>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</si>
  <si>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</si>
  <si>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</si>
  <si>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</si>
  <si>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</si>
  <si>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</si>
  <si>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</si>
  <si>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</si>
  <si>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</si>
  <si>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</si>
  <si>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</si>
  <si>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</si>
  <si>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</si>
  <si>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</si>
  <si>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</si>
  <si>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</si>
  <si>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</si>
  <si>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</si>
  <si>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</si>
  <si>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</si>
  <si>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</si>
  <si>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</si>
  <si>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</si>
  <si>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</si>
  <si>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</si>
  <si>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</si>
  <si>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</si>
  <si>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</si>
  <si>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</si>
  <si>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</si>
  <si>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</si>
  <si>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</si>
  <si>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</si>
  <si>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</si>
  <si>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</si>
  <si>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</si>
  <si>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</si>
  <si>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</si>
  <si>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</si>
  <si>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</si>
  <si>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</si>
  <si>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</si>
  <si>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</si>
  <si>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</si>
  <si>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</si>
  <si>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</si>
  <si>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</si>
  <si>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</si>
  <si>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</si>
  <si>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</si>
  <si>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</si>
  <si>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</si>
  <si>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</si>
  <si>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</si>
  <si>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</si>
  <si>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</si>
  <si>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</si>
  <si>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</si>
  <si>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</si>
  <si>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</si>
  <si>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</si>
  <si>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</si>
  <si>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</si>
  <si>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</si>
  <si>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</si>
  <si>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</si>
  <si>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</si>
  <si>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</si>
  <si>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</si>
  <si>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</si>
  <si>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</si>
  <si>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</si>
  <si>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</si>
  <si>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</si>
  <si>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</si>
  <si>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</si>
  <si>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</si>
  <si>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</si>
  <si>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</si>
  <si>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</si>
  <si>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</si>
  <si>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 xml:space="preserve">расчет платы за отопление за март 2022 года </t>
  </si>
  <si>
    <t xml:space="preserve">ошибки прибора              3,4 Гкал            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</si>
  <si>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</si>
  <si>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</si>
  <si>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</si>
  <si>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</si>
  <si>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</si>
  <si>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</si>
  <si>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</si>
  <si>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</si>
  <si>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</si>
  <si>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>90 корп. 2</t>
  </si>
  <si>
    <t>№20202666</t>
  </si>
  <si>
    <t>32 корп. 2</t>
  </si>
  <si>
    <t>№20202829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</si>
</sst>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 horizontal="left"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4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3" fontId="53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43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43" fontId="13" fillId="34" borderId="10" xfId="0" applyNumberFormat="1" applyFont="1" applyFill="1" applyBorder="1" applyAlignment="1">
      <alignment/>
    </xf>
    <xf numFmtId="43" fontId="13" fillId="34" borderId="10" xfId="0" applyNumberFormat="1" applyFont="1" applyFill="1" applyBorder="1" applyAlignment="1">
      <alignment horizontal="right"/>
    </xf>
    <xf numFmtId="174" fontId="9" fillId="0" borderId="10" xfId="61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174" fontId="9" fillId="0" borderId="10" xfId="61" applyFont="1" applyBorder="1" applyAlignment="1">
      <alignment horizontal="center" vertical="center" wrapText="1"/>
    </xf>
    <xf numFmtId="43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204" fontId="9" fillId="0" borderId="23" xfId="61" applyNumberFormat="1" applyFont="1" applyBorder="1" applyAlignment="1">
      <alignment horizontal="center" vertical="center"/>
    </xf>
    <xf numFmtId="204" fontId="9" fillId="0" borderId="24" xfId="61" applyNumberFormat="1" applyFont="1" applyBorder="1" applyAlignment="1">
      <alignment horizontal="center" vertical="center"/>
    </xf>
    <xf numFmtId="43" fontId="13" fillId="0" borderId="23" xfId="0" applyNumberFormat="1" applyFont="1" applyFill="1" applyBorder="1" applyAlignment="1">
      <alignment horizontal="center"/>
    </xf>
    <xf numFmtId="43" fontId="13" fillId="0" borderId="24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right"/>
    </xf>
    <xf numFmtId="0" fontId="55" fillId="0" borderId="0" xfId="0" applyFont="1" applyBorder="1" applyAlignment="1">
      <alignment horizontal="left" wrapText="1"/>
    </xf>
    <xf numFmtId="43" fontId="13" fillId="35" borderId="1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46">
      <selection activeCell="L8" sqref="L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88" t="s">
        <v>0</v>
      </c>
      <c r="B1" s="88"/>
      <c r="C1" s="88"/>
      <c r="D1" s="88"/>
      <c r="E1" s="88"/>
      <c r="F1" s="88"/>
      <c r="G1" s="88"/>
    </row>
    <row r="2" spans="1:7" ht="18.75">
      <c r="A2" s="88" t="s">
        <v>96</v>
      </c>
      <c r="B2" s="88"/>
      <c r="C2" s="88"/>
      <c r="D2" s="88"/>
      <c r="E2" s="88"/>
      <c r="F2" s="88"/>
      <c r="G2" s="88"/>
    </row>
    <row r="3" spans="1:7" ht="18.75">
      <c r="A3" s="88" t="s">
        <v>61</v>
      </c>
      <c r="B3" s="88"/>
      <c r="C3" s="88"/>
      <c r="D3" s="88"/>
      <c r="E3" s="88"/>
      <c r="F3" s="88"/>
      <c r="G3" s="88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3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8" t="s">
        <v>58</v>
      </c>
    </row>
    <row r="6" spans="1:10" ht="15.75">
      <c r="A6" s="70" t="s">
        <v>104</v>
      </c>
      <c r="B6" s="71" t="s">
        <v>105</v>
      </c>
      <c r="C6" s="72">
        <v>21.794</v>
      </c>
      <c r="D6" s="72"/>
      <c r="E6" s="80"/>
      <c r="F6" s="81"/>
      <c r="G6" s="72"/>
      <c r="H6" s="72"/>
      <c r="J6" s="76">
        <v>99.7</v>
      </c>
    </row>
    <row r="7" spans="1:8" ht="15.75">
      <c r="A7" s="70" t="s">
        <v>98</v>
      </c>
      <c r="B7" s="71" t="s">
        <v>99</v>
      </c>
      <c r="C7" s="72">
        <v>0.22</v>
      </c>
      <c r="D7" s="72">
        <v>0.682</v>
      </c>
      <c r="E7" s="38">
        <f aca="true" t="shared" si="0" ref="E7:E18">D7-C7</f>
        <v>0.4620000000000001</v>
      </c>
      <c r="F7" s="27"/>
      <c r="G7" s="73">
        <v>45.5</v>
      </c>
      <c r="H7" s="78">
        <f>E7*F43/G7+E60</f>
        <v>48.854822926487124</v>
      </c>
    </row>
    <row r="8" spans="1:8" ht="15.75">
      <c r="A8" s="70" t="s">
        <v>100</v>
      </c>
      <c r="B8" s="71" t="s">
        <v>101</v>
      </c>
      <c r="C8" s="72">
        <v>0</v>
      </c>
      <c r="D8" s="72">
        <v>0.98</v>
      </c>
      <c r="E8" s="38">
        <f t="shared" si="0"/>
        <v>0.98</v>
      </c>
      <c r="F8" s="27"/>
      <c r="G8" s="73">
        <v>83.5</v>
      </c>
      <c r="H8" s="78">
        <f>E8*F43/G8+E60</f>
        <v>52.7741578136359</v>
      </c>
    </row>
    <row r="9" spans="1:8" ht="15.75">
      <c r="A9" s="70" t="s">
        <v>62</v>
      </c>
      <c r="B9" s="71" t="s">
        <v>63</v>
      </c>
      <c r="C9" s="72">
        <v>11.395</v>
      </c>
      <c r="D9" s="72">
        <v>12.029</v>
      </c>
      <c r="E9" s="38">
        <f t="shared" si="0"/>
        <v>0.6340000000000003</v>
      </c>
      <c r="F9" s="27"/>
      <c r="G9" s="73">
        <v>45.3</v>
      </c>
      <c r="H9" s="78">
        <f>E9*F43/G9+E60</f>
        <v>58.36846656038084</v>
      </c>
    </row>
    <row r="10" spans="1:8" ht="19.5" customHeight="1">
      <c r="A10" s="35" t="s">
        <v>29</v>
      </c>
      <c r="B10" s="36" t="s">
        <v>30</v>
      </c>
      <c r="C10" s="37">
        <v>14.159</v>
      </c>
      <c r="D10" s="37">
        <v>14.969</v>
      </c>
      <c r="E10" s="38">
        <f t="shared" si="0"/>
        <v>0.8099999999999987</v>
      </c>
      <c r="F10" s="37"/>
      <c r="G10" s="51">
        <v>79.7</v>
      </c>
      <c r="H10" s="78">
        <f>E10*F43/G10+E60</f>
        <v>48.87776795495924</v>
      </c>
    </row>
    <row r="11" spans="1:8" ht="19.5" customHeight="1">
      <c r="A11" s="35" t="s">
        <v>56</v>
      </c>
      <c r="B11" s="36" t="s">
        <v>57</v>
      </c>
      <c r="C11" s="37">
        <v>20.5</v>
      </c>
      <c r="D11" s="37">
        <v>21.4</v>
      </c>
      <c r="E11" s="38">
        <f t="shared" si="0"/>
        <v>0.8999999999999986</v>
      </c>
      <c r="F11" s="37"/>
      <c r="G11" s="51">
        <v>106</v>
      </c>
      <c r="H11" s="78">
        <f>E11*F43/G11+E60</f>
        <v>44.735892679752695</v>
      </c>
    </row>
    <row r="12" spans="1:8" ht="19.5" customHeight="1">
      <c r="A12" s="35" t="s">
        <v>48</v>
      </c>
      <c r="B12" s="36" t="s">
        <v>49</v>
      </c>
      <c r="C12" s="37">
        <v>29.9</v>
      </c>
      <c r="D12" s="37">
        <v>31.269</v>
      </c>
      <c r="E12" s="38">
        <f t="shared" si="0"/>
        <v>1.3689999999999998</v>
      </c>
      <c r="F12" s="37"/>
      <c r="G12" s="51">
        <v>115.8</v>
      </c>
      <c r="H12" s="78">
        <f>E12*F43/G12+E60</f>
        <v>52.98608760431361</v>
      </c>
    </row>
    <row r="13" spans="1:8" ht="19.5" customHeight="1">
      <c r="A13" s="35" t="s">
        <v>64</v>
      </c>
      <c r="B13" s="36" t="s">
        <v>65</v>
      </c>
      <c r="C13" s="37">
        <v>0.128</v>
      </c>
      <c r="D13" s="37">
        <v>0.43</v>
      </c>
      <c r="E13" s="38">
        <f t="shared" si="0"/>
        <v>0.302</v>
      </c>
      <c r="F13" s="37"/>
      <c r="G13" s="51">
        <v>85.5</v>
      </c>
      <c r="H13" s="75">
        <f>E13*F43/G13+E60</f>
        <v>32.45695482032428</v>
      </c>
    </row>
    <row r="14" spans="1:8" ht="19.5" customHeight="1">
      <c r="A14" s="35" t="s">
        <v>33</v>
      </c>
      <c r="B14" s="36" t="s">
        <v>31</v>
      </c>
      <c r="C14" s="37">
        <v>14.176</v>
      </c>
      <c r="D14" s="37">
        <v>14.698</v>
      </c>
      <c r="E14" s="38">
        <f t="shared" si="0"/>
        <v>0.5220000000000002</v>
      </c>
      <c r="F14" s="37"/>
      <c r="G14" s="51">
        <v>80.6</v>
      </c>
      <c r="H14" s="75">
        <f>E14*F43/G14+E60</f>
        <v>39.7480984103581</v>
      </c>
    </row>
    <row r="15" spans="1:8" ht="19.5" customHeight="1">
      <c r="A15" s="35" t="s">
        <v>32</v>
      </c>
      <c r="B15" s="36" t="s">
        <v>44</v>
      </c>
      <c r="C15" s="37">
        <v>20.2</v>
      </c>
      <c r="D15" s="37">
        <v>21.15</v>
      </c>
      <c r="E15" s="38">
        <f t="shared" si="0"/>
        <v>0.9499999999999993</v>
      </c>
      <c r="F15" s="37"/>
      <c r="G15" s="51">
        <v>104</v>
      </c>
      <c r="H15" s="78">
        <f>E15*F43/G15+E60</f>
        <v>46.330810041871715</v>
      </c>
    </row>
    <row r="16" spans="1:8" ht="19.5" customHeight="1">
      <c r="A16" s="35" t="s">
        <v>66</v>
      </c>
      <c r="B16" s="36" t="s">
        <v>67</v>
      </c>
      <c r="C16" s="37">
        <v>32.934</v>
      </c>
      <c r="D16" s="37">
        <v>34.566</v>
      </c>
      <c r="E16" s="38">
        <f t="shared" si="0"/>
        <v>1.632000000000005</v>
      </c>
      <c r="F16" s="37"/>
      <c r="G16" s="51">
        <v>110</v>
      </c>
      <c r="H16" s="78">
        <f>E16*F43/G16+E60</f>
        <v>60.4505623950187</v>
      </c>
    </row>
    <row r="17" spans="1:8" ht="19.5" customHeight="1">
      <c r="A17" s="35" t="s">
        <v>89</v>
      </c>
      <c r="B17" s="36" t="s">
        <v>90</v>
      </c>
      <c r="C17" s="37">
        <v>0.278</v>
      </c>
      <c r="D17" s="37">
        <v>0.86</v>
      </c>
      <c r="E17" s="38">
        <f t="shared" si="0"/>
        <v>0.582</v>
      </c>
      <c r="F17" s="37"/>
      <c r="G17" s="51">
        <v>79.4</v>
      </c>
      <c r="H17" s="75">
        <f>E17*F43/G17+E60</f>
        <v>41.86181617198218</v>
      </c>
    </row>
    <row r="18" spans="1:8" ht="19.5" customHeight="1">
      <c r="A18" s="35" t="s">
        <v>102</v>
      </c>
      <c r="B18" s="36" t="s">
        <v>103</v>
      </c>
      <c r="C18" s="37">
        <v>0.113</v>
      </c>
      <c r="D18" s="37">
        <v>0.748</v>
      </c>
      <c r="E18" s="38">
        <f t="shared" si="0"/>
        <v>0.635</v>
      </c>
      <c r="F18" s="37"/>
      <c r="G18" s="51">
        <v>51.8</v>
      </c>
      <c r="H18" s="78">
        <f>E18*F43/G18+E60</f>
        <v>54.067230390104584</v>
      </c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9"/>
      <c r="J19" s="76">
        <v>110.8</v>
      </c>
    </row>
    <row r="20" spans="1:8" ht="19.5" customHeight="1">
      <c r="A20" s="35" t="s">
        <v>74</v>
      </c>
      <c r="B20" s="36" t="s">
        <v>75</v>
      </c>
      <c r="C20" s="37">
        <v>0.235</v>
      </c>
      <c r="D20" s="37">
        <v>0.611</v>
      </c>
      <c r="E20" s="38">
        <f aca="true" t="shared" si="1" ref="E20:E29">D20-C20</f>
        <v>0.376</v>
      </c>
      <c r="F20" s="37"/>
      <c r="G20" s="51">
        <v>78.7</v>
      </c>
      <c r="H20" s="69">
        <f>E20*F43/G20+E60</f>
        <v>35.54123133622224</v>
      </c>
    </row>
    <row r="21" spans="1:8" ht="19.5" customHeight="1">
      <c r="A21" s="35" t="s">
        <v>79</v>
      </c>
      <c r="B21" s="36" t="s">
        <v>80</v>
      </c>
      <c r="C21" s="37">
        <v>0.202</v>
      </c>
      <c r="D21" s="37">
        <v>0.614</v>
      </c>
      <c r="E21" s="38">
        <f t="shared" si="1"/>
        <v>0.412</v>
      </c>
      <c r="F21" s="37"/>
      <c r="G21" s="51">
        <v>50.8</v>
      </c>
      <c r="H21" s="69">
        <f>E21*F43/G21+E60</f>
        <v>43.794047723579794</v>
      </c>
    </row>
    <row r="22" spans="1:8" ht="19.5" customHeight="1">
      <c r="A22" s="35" t="s">
        <v>76</v>
      </c>
      <c r="B22" s="36" t="s">
        <v>77</v>
      </c>
      <c r="C22" s="37">
        <v>0.131</v>
      </c>
      <c r="D22" s="37">
        <v>0.262</v>
      </c>
      <c r="E22" s="38">
        <f t="shared" si="1"/>
        <v>0.131</v>
      </c>
      <c r="F22" s="37"/>
      <c r="G22" s="51">
        <v>50.8</v>
      </c>
      <c r="H22" s="69">
        <f>E22*F43/G22+E60</f>
        <v>30.09590618814672</v>
      </c>
    </row>
    <row r="23" spans="1:8" ht="19.5" customHeight="1">
      <c r="A23" s="35" t="s">
        <v>52</v>
      </c>
      <c r="B23" s="36" t="s">
        <v>53</v>
      </c>
      <c r="C23" s="37">
        <v>23.9</v>
      </c>
      <c r="D23" s="37">
        <v>25.4</v>
      </c>
      <c r="E23" s="38">
        <f t="shared" si="1"/>
        <v>1.5</v>
      </c>
      <c r="F23" s="37"/>
      <c r="G23" s="51">
        <v>114.4</v>
      </c>
      <c r="H23" s="77">
        <f>E23*F43/G23+E60</f>
        <v>56.18008845096264</v>
      </c>
    </row>
    <row r="24" spans="1:10" ht="19.5" customHeight="1">
      <c r="A24" s="35" t="s">
        <v>91</v>
      </c>
      <c r="B24" s="36" t="s">
        <v>92</v>
      </c>
      <c r="C24" s="37">
        <v>0.198</v>
      </c>
      <c r="D24" s="37">
        <v>0.434</v>
      </c>
      <c r="E24" s="38">
        <f t="shared" si="1"/>
        <v>0.236</v>
      </c>
      <c r="F24" s="37"/>
      <c r="G24" s="79">
        <v>60.98</v>
      </c>
      <c r="H24" s="69">
        <f>E24*F43/G24+E60</f>
        <v>33.2938696626175</v>
      </c>
      <c r="J24" s="76"/>
    </row>
    <row r="25" spans="1:10" ht="19.5" customHeight="1">
      <c r="A25" s="35" t="s">
        <v>94</v>
      </c>
      <c r="B25" s="36" t="s">
        <v>78</v>
      </c>
      <c r="C25" s="37">
        <v>0.004</v>
      </c>
      <c r="D25" s="37">
        <v>0.004</v>
      </c>
      <c r="E25" s="38">
        <f t="shared" si="1"/>
        <v>0</v>
      </c>
      <c r="F25" s="37"/>
      <c r="G25" s="51"/>
      <c r="H25" s="69"/>
      <c r="J25" s="76">
        <v>47.3</v>
      </c>
    </row>
    <row r="26" spans="1:8" ht="19.5" customHeight="1">
      <c r="A26" s="35" t="s">
        <v>87</v>
      </c>
      <c r="B26" s="36" t="s">
        <v>88</v>
      </c>
      <c r="C26" s="37">
        <v>0.191</v>
      </c>
      <c r="D26" s="37">
        <v>0.89</v>
      </c>
      <c r="E26" s="38">
        <f t="shared" si="1"/>
        <v>0.6990000000000001</v>
      </c>
      <c r="F26" s="37"/>
      <c r="G26" s="51">
        <v>48.8</v>
      </c>
      <c r="H26" s="77">
        <f>E26*F43/G26+E60</f>
        <v>59.18118185776077</v>
      </c>
    </row>
    <row r="27" spans="1:8" ht="19.5" customHeight="1">
      <c r="A27" s="36" t="s">
        <v>43</v>
      </c>
      <c r="B27" s="36" t="s">
        <v>45</v>
      </c>
      <c r="C27" s="37">
        <v>16.289</v>
      </c>
      <c r="D27" s="37">
        <v>17.314</v>
      </c>
      <c r="E27" s="38">
        <f t="shared" si="1"/>
        <v>1.0249999999999986</v>
      </c>
      <c r="F27" s="37"/>
      <c r="G27" s="51">
        <v>111.8</v>
      </c>
      <c r="H27" s="77">
        <f>E27*F43/G27+E60</f>
        <v>46.41387321271249</v>
      </c>
    </row>
    <row r="28" spans="1:8" ht="19.5" customHeight="1">
      <c r="A28" s="36" t="s">
        <v>93</v>
      </c>
      <c r="B28" s="62" t="s">
        <v>95</v>
      </c>
      <c r="C28" s="37">
        <v>0.053</v>
      </c>
      <c r="D28" s="37">
        <v>0.711</v>
      </c>
      <c r="E28" s="38">
        <f t="shared" si="1"/>
        <v>0.6579999999999999</v>
      </c>
      <c r="F28" s="37"/>
      <c r="G28" s="51">
        <v>105.6</v>
      </c>
      <c r="H28" s="69">
        <f>E28*F43/G28+E60</f>
        <v>39.14047602380647</v>
      </c>
    </row>
    <row r="29" spans="1:8" ht="19.5" customHeight="1">
      <c r="A29" s="106" t="s">
        <v>106</v>
      </c>
      <c r="B29" s="62" t="s">
        <v>68</v>
      </c>
      <c r="C29" s="37">
        <v>16.641</v>
      </c>
      <c r="D29" s="37">
        <v>17.699</v>
      </c>
      <c r="E29" s="38">
        <f t="shared" si="1"/>
        <v>1.0580000000000034</v>
      </c>
      <c r="F29" s="37"/>
      <c r="G29" s="108">
        <v>213.8</v>
      </c>
      <c r="H29" s="110">
        <f>(E29+E30)*F43/G29+E60</f>
        <v>41.292540504381655</v>
      </c>
    </row>
    <row r="30" spans="1:8" ht="19.5" customHeight="1">
      <c r="A30" s="107"/>
      <c r="B30" s="62" t="s">
        <v>69</v>
      </c>
      <c r="C30" s="37">
        <v>12.38</v>
      </c>
      <c r="D30" s="37">
        <v>12.84</v>
      </c>
      <c r="E30" s="38">
        <f>D30-C30</f>
        <v>0.4599999999999991</v>
      </c>
      <c r="F30" s="37"/>
      <c r="G30" s="109"/>
      <c r="H30" s="111"/>
    </row>
    <row r="31" spans="1:10" ht="19.5" customHeight="1">
      <c r="A31" s="36" t="s">
        <v>72</v>
      </c>
      <c r="B31" s="62" t="s">
        <v>73</v>
      </c>
      <c r="C31" s="37"/>
      <c r="D31" s="37"/>
      <c r="E31" s="38"/>
      <c r="F31" s="37"/>
      <c r="G31" s="51"/>
      <c r="H31" s="69"/>
      <c r="J31" s="76">
        <v>74.6</v>
      </c>
    </row>
    <row r="32" spans="1:8" ht="19.5" customHeight="1">
      <c r="A32" s="36" t="s">
        <v>59</v>
      </c>
      <c r="B32" s="62" t="s">
        <v>60</v>
      </c>
      <c r="C32" s="37">
        <v>23.72</v>
      </c>
      <c r="D32" s="37">
        <v>24.725</v>
      </c>
      <c r="E32" s="38">
        <f>D32-C32</f>
        <v>1.0050000000000026</v>
      </c>
      <c r="F32" s="37"/>
      <c r="G32" s="51">
        <v>107.2</v>
      </c>
      <c r="H32" s="77">
        <f>E32*F43/G32+E60</f>
        <v>46.926096099564106</v>
      </c>
    </row>
    <row r="33" spans="1:8" ht="19.5" customHeight="1">
      <c r="A33" s="36" t="s">
        <v>51</v>
      </c>
      <c r="B33" s="62" t="s">
        <v>50</v>
      </c>
      <c r="C33" s="65">
        <v>4.84</v>
      </c>
      <c r="D33" s="65">
        <v>4.883</v>
      </c>
      <c r="E33" s="38">
        <f>D33-C33</f>
        <v>0.04300000000000015</v>
      </c>
      <c r="F33" s="37"/>
      <c r="G33" s="51">
        <v>74.4</v>
      </c>
      <c r="H33" s="69">
        <f>E33*F43/G33+E60</f>
        <v>25.1411867581662</v>
      </c>
    </row>
    <row r="34" spans="1:8" ht="19.5" customHeight="1">
      <c r="A34" s="35" t="s">
        <v>84</v>
      </c>
      <c r="B34" s="36" t="s">
        <v>85</v>
      </c>
      <c r="C34" s="74">
        <v>0.199</v>
      </c>
      <c r="D34" s="74">
        <v>0.497</v>
      </c>
      <c r="E34" s="38">
        <f>D34-C34</f>
        <v>0.298</v>
      </c>
      <c r="F34" s="37"/>
      <c r="G34" s="51">
        <v>78.8</v>
      </c>
      <c r="H34" s="69">
        <f>E34*F43/G34+E60</f>
        <v>33.07496802215287</v>
      </c>
    </row>
    <row r="35" spans="1:8" ht="19.5" customHeight="1">
      <c r="A35" s="35" t="s">
        <v>81</v>
      </c>
      <c r="B35" s="36" t="s">
        <v>82</v>
      </c>
      <c r="C35" s="74">
        <v>0.359</v>
      </c>
      <c r="D35" s="74">
        <v>0.731</v>
      </c>
      <c r="E35" s="38">
        <f>D35-C35</f>
        <v>0.372</v>
      </c>
      <c r="F35" s="37"/>
      <c r="G35" s="51">
        <v>78.6</v>
      </c>
      <c r="H35" s="69">
        <f>E35*F43/G35+E60</f>
        <v>35.43025893353351</v>
      </c>
    </row>
    <row r="36" spans="1:8" ht="19.5" customHeight="1">
      <c r="A36" s="35" t="s">
        <v>83</v>
      </c>
      <c r="B36" s="62" t="s">
        <v>86</v>
      </c>
      <c r="C36" s="74">
        <v>0.421</v>
      </c>
      <c r="D36" s="74">
        <v>1.335</v>
      </c>
      <c r="E36" s="38">
        <f>D36-C36</f>
        <v>0.9139999999999999</v>
      </c>
      <c r="F36" s="37"/>
      <c r="G36" s="51">
        <v>112.6</v>
      </c>
      <c r="H36" s="82">
        <f>E36*F43/G36+E60</f>
        <v>43.811364893969014</v>
      </c>
    </row>
    <row r="37" spans="1:10" ht="19.5" customHeight="1">
      <c r="A37" s="102"/>
      <c r="B37" s="103"/>
      <c r="C37" s="39"/>
      <c r="D37" s="54" t="s">
        <v>37</v>
      </c>
      <c r="E37" s="58">
        <f>SUM(E10:E33)</f>
        <v>15.305000000000007</v>
      </c>
      <c r="F37" s="53" t="s">
        <v>38</v>
      </c>
      <c r="G37" s="52">
        <f>SUM(G9:G33)</f>
        <v>1875.3799999999999</v>
      </c>
      <c r="H37" s="2"/>
      <c r="J37" s="55"/>
    </row>
    <row r="38" spans="1:7" ht="19.5" customHeight="1">
      <c r="A38" s="31"/>
      <c r="B38" s="31"/>
      <c r="C38" s="32"/>
      <c r="D38" s="32"/>
      <c r="E38" s="32"/>
      <c r="F38" s="29"/>
      <c r="G38" s="30"/>
    </row>
    <row r="39" spans="1:7" ht="19.5" customHeight="1" thickBot="1">
      <c r="A39" s="19"/>
      <c r="B39" s="19"/>
      <c r="C39" s="20"/>
      <c r="D39" s="20"/>
      <c r="E39" s="20"/>
      <c r="F39" s="4"/>
      <c r="G39" s="4"/>
    </row>
    <row r="40" spans="1:7" ht="33" customHeight="1" thickBot="1">
      <c r="A40" s="89" t="s">
        <v>27</v>
      </c>
      <c r="B40" s="90"/>
      <c r="C40" s="93" t="s">
        <v>3</v>
      </c>
      <c r="D40" s="94"/>
      <c r="E40" s="95" t="s">
        <v>9</v>
      </c>
      <c r="F40" s="96"/>
      <c r="G40" s="97" t="s">
        <v>8</v>
      </c>
    </row>
    <row r="41" spans="1:8" ht="30" customHeight="1" thickBot="1">
      <c r="A41" s="91"/>
      <c r="B41" s="92"/>
      <c r="C41" s="14" t="s">
        <v>5</v>
      </c>
      <c r="D41" s="5" t="s">
        <v>4</v>
      </c>
      <c r="E41" s="5" t="s">
        <v>6</v>
      </c>
      <c r="F41" s="6" t="s">
        <v>7</v>
      </c>
      <c r="G41" s="98"/>
      <c r="H41" s="13"/>
    </row>
    <row r="42" spans="1:9" ht="68.25" customHeight="1" thickBot="1">
      <c r="A42" s="104" t="s">
        <v>13</v>
      </c>
      <c r="B42" s="105"/>
      <c r="C42" s="40">
        <v>106151.41</v>
      </c>
      <c r="D42" s="40">
        <v>106910.44</v>
      </c>
      <c r="E42" s="41">
        <f>D42-C42</f>
        <v>759.0299999999988</v>
      </c>
      <c r="F42" s="42">
        <f>E42+3.4</f>
        <v>762.4299999999988</v>
      </c>
      <c r="G42" s="43" t="s">
        <v>97</v>
      </c>
      <c r="I42" s="17"/>
    </row>
    <row r="43" spans="1:6" ht="19.5" customHeight="1">
      <c r="A43" s="3" t="s">
        <v>14</v>
      </c>
      <c r="B43" s="3"/>
      <c r="C43" s="3"/>
      <c r="D43" s="3"/>
      <c r="E43" s="3"/>
      <c r="F43" s="44">
        <v>2476.39</v>
      </c>
    </row>
    <row r="44" spans="1:6" ht="19.5" customHeight="1">
      <c r="A44" s="3" t="s">
        <v>15</v>
      </c>
      <c r="B44" s="3"/>
      <c r="C44" s="3"/>
      <c r="D44" s="3"/>
      <c r="E44" s="3"/>
      <c r="F44" s="44">
        <v>4.29</v>
      </c>
    </row>
    <row r="45" spans="1:13" ht="18.75" customHeight="1">
      <c r="A45" s="3" t="s">
        <v>20</v>
      </c>
      <c r="B45" s="3"/>
      <c r="C45" s="3"/>
      <c r="D45" s="3"/>
      <c r="E45" s="3"/>
      <c r="F45" s="45">
        <v>0.051</v>
      </c>
      <c r="K45" s="15"/>
      <c r="M45" s="15"/>
    </row>
    <row r="46" spans="1:6" ht="18.75" customHeight="1">
      <c r="A46" s="3" t="s">
        <v>21</v>
      </c>
      <c r="B46" s="3"/>
      <c r="C46" s="3"/>
      <c r="D46" s="3"/>
      <c r="E46" s="3"/>
      <c r="F46" s="45">
        <f>2507+39</f>
        <v>2546</v>
      </c>
    </row>
    <row r="47" spans="1:10" ht="30.75" customHeight="1">
      <c r="A47" s="100" t="s">
        <v>22</v>
      </c>
      <c r="B47" s="100"/>
      <c r="C47" s="100"/>
      <c r="D47" s="100"/>
      <c r="E47" s="100"/>
      <c r="F47" s="44">
        <f>(F46*F45)</f>
        <v>129.846</v>
      </c>
      <c r="H47" s="67"/>
      <c r="I47" s="15"/>
      <c r="J47" s="17"/>
    </row>
    <row r="48" spans="1:8" ht="22.5" customHeight="1">
      <c r="A48" s="100" t="s">
        <v>11</v>
      </c>
      <c r="B48" s="100"/>
      <c r="C48" s="100"/>
      <c r="D48" s="100"/>
      <c r="E48" s="100"/>
      <c r="F48" s="46">
        <v>0</v>
      </c>
      <c r="H48" s="7"/>
    </row>
    <row r="49" spans="1:8" ht="48" customHeight="1">
      <c r="A49" s="115" t="s">
        <v>36</v>
      </c>
      <c r="B49" s="115"/>
      <c r="C49" s="115"/>
      <c r="D49" s="115"/>
      <c r="E49" s="115"/>
      <c r="F49" s="57">
        <f>E37/G37</f>
        <v>0.008161012701425848</v>
      </c>
      <c r="G49" s="49"/>
      <c r="H49" s="67"/>
    </row>
    <row r="50" spans="1:10" ht="51" customHeight="1">
      <c r="A50" s="115" t="s">
        <v>39</v>
      </c>
      <c r="B50" s="115"/>
      <c r="C50" s="115"/>
      <c r="D50" s="115"/>
      <c r="E50" s="115"/>
      <c r="F50" s="64">
        <f>F49*(B60-G37)</f>
        <v>294.3385117149593</v>
      </c>
      <c r="G50" s="49"/>
      <c r="H50" s="7"/>
      <c r="I50" s="17"/>
      <c r="J50" s="56"/>
    </row>
    <row r="51" spans="1:10" ht="32.25" customHeight="1">
      <c r="A51" s="100" t="s">
        <v>46</v>
      </c>
      <c r="B51" s="100"/>
      <c r="C51" s="100"/>
      <c r="D51" s="100"/>
      <c r="E51" s="100"/>
      <c r="F51" s="47">
        <f>F42-F47-E37-F50</f>
        <v>322.9404882850396</v>
      </c>
      <c r="G51" s="34"/>
      <c r="H51" s="50"/>
      <c r="J51" s="21"/>
    </row>
    <row r="52" spans="1:11" ht="32.25" customHeight="1">
      <c r="A52" s="100" t="s">
        <v>17</v>
      </c>
      <c r="B52" s="100"/>
      <c r="C52" s="100"/>
      <c r="D52" s="100"/>
      <c r="E52" s="100"/>
      <c r="F52" s="59">
        <v>23280</v>
      </c>
      <c r="K52" s="17"/>
    </row>
    <row r="53" spans="1:6" ht="32.25" customHeight="1">
      <c r="A53" s="100" t="s">
        <v>18</v>
      </c>
      <c r="B53" s="100"/>
      <c r="C53" s="100"/>
      <c r="D53" s="100"/>
      <c r="E53" s="100"/>
      <c r="F53" s="44">
        <f>F52/F43*F48</f>
        <v>0</v>
      </c>
    </row>
    <row r="54" spans="1:6" ht="32.25" customHeight="1">
      <c r="A54" s="100" t="s">
        <v>40</v>
      </c>
      <c r="B54" s="100"/>
      <c r="C54" s="100"/>
      <c r="D54" s="100"/>
      <c r="E54" s="100"/>
      <c r="F54" s="48">
        <f>F42/(F51+F47+E37+F50)</f>
        <v>0.9999999999999999</v>
      </c>
    </row>
    <row r="55" spans="1:7" ht="17.25" customHeight="1">
      <c r="A55" s="99" t="s">
        <v>10</v>
      </c>
      <c r="B55" s="99"/>
      <c r="C55" s="99"/>
      <c r="D55" s="99"/>
      <c r="E55" s="99"/>
      <c r="F55" s="99"/>
      <c r="G55" s="99"/>
    </row>
    <row r="56" spans="1:6" ht="32.25" customHeight="1">
      <c r="A56" s="100" t="s">
        <v>23</v>
      </c>
      <c r="B56" s="101"/>
      <c r="C56" s="101"/>
      <c r="D56" s="101"/>
      <c r="E56" s="101"/>
      <c r="F56" s="66">
        <f>F45*F54</f>
        <v>0.05099999999999999</v>
      </c>
    </row>
    <row r="57" spans="1:6" ht="32.25" customHeight="1">
      <c r="A57" s="100" t="s">
        <v>26</v>
      </c>
      <c r="B57" s="100"/>
      <c r="C57" s="100"/>
      <c r="D57" s="100"/>
      <c r="E57" s="100"/>
      <c r="F57" s="44">
        <f>3.23*F54*F43*F45</f>
        <v>407.93572469999987</v>
      </c>
    </row>
    <row r="58" ht="27.75" customHeight="1">
      <c r="A58" s="10" t="s">
        <v>41</v>
      </c>
    </row>
    <row r="59" spans="1:8" ht="48" customHeight="1">
      <c r="A59" s="8" t="s">
        <v>12</v>
      </c>
      <c r="B59" s="8" t="s">
        <v>16</v>
      </c>
      <c r="C59" s="16" t="s">
        <v>19</v>
      </c>
      <c r="D59" s="9" t="s">
        <v>2</v>
      </c>
      <c r="E59" s="112" t="s">
        <v>42</v>
      </c>
      <c r="F59" s="113"/>
      <c r="G59" s="22"/>
      <c r="H59" s="23"/>
    </row>
    <row r="60" spans="1:8" ht="17.25" customHeight="1">
      <c r="A60" s="2" t="s">
        <v>1</v>
      </c>
      <c r="B60" s="11">
        <f>37959-14.5-2.7</f>
        <v>37941.8</v>
      </c>
      <c r="C60" s="12">
        <f>F51</f>
        <v>322.9404882850396</v>
      </c>
      <c r="D60" s="33">
        <f>F52</f>
        <v>23280</v>
      </c>
      <c r="E60" s="114">
        <f>C60/B60*F43+D60/B60*F44</f>
        <v>23.709939849564044</v>
      </c>
      <c r="F60" s="114"/>
      <c r="G60" s="24"/>
      <c r="H60" s="25"/>
    </row>
    <row r="61" spans="1:6" ht="18.75">
      <c r="A61" s="2" t="s">
        <v>55</v>
      </c>
      <c r="B61" s="60"/>
      <c r="C61" s="61">
        <f>F49</f>
        <v>0.008161012701425848</v>
      </c>
      <c r="D61" s="2"/>
      <c r="E61" s="86">
        <f>C61*F43</f>
        <v>20.209850243683956</v>
      </c>
      <c r="F61" s="87"/>
    </row>
    <row r="62" spans="1:6" ht="18.75">
      <c r="A62" s="83" t="s">
        <v>47</v>
      </c>
      <c r="B62" s="83"/>
      <c r="C62" s="83"/>
      <c r="D62" s="83"/>
      <c r="E62" s="84">
        <f>SUM(E60:F61)</f>
        <v>43.919790093248</v>
      </c>
      <c r="F62" s="85"/>
    </row>
    <row r="63" spans="1:3" ht="24" customHeight="1">
      <c r="A63" s="3" t="s">
        <v>24</v>
      </c>
      <c r="B63" s="3"/>
      <c r="C63" s="3" t="s">
        <v>25</v>
      </c>
    </row>
  </sheetData>
  <sheetProtection/>
  <mergeCells count="28">
    <mergeCell ref="A29:A30"/>
    <mergeCell ref="G29:G30"/>
    <mergeCell ref="H29:H30"/>
    <mergeCell ref="A57:E57"/>
    <mergeCell ref="E59:F59"/>
    <mergeCell ref="E60:F60"/>
    <mergeCell ref="A53:E53"/>
    <mergeCell ref="A49:E49"/>
    <mergeCell ref="A50:E50"/>
    <mergeCell ref="A54:E54"/>
    <mergeCell ref="A55:G55"/>
    <mergeCell ref="A56:E56"/>
    <mergeCell ref="A37:B37"/>
    <mergeCell ref="A42:B42"/>
    <mergeCell ref="A47:E47"/>
    <mergeCell ref="A48:E48"/>
    <mergeCell ref="A51:E51"/>
    <mergeCell ref="A52:E52"/>
    <mergeCell ref="A62:D62"/>
    <mergeCell ref="E62:F62"/>
    <mergeCell ref="E61:F61"/>
    <mergeCell ref="A1:G1"/>
    <mergeCell ref="A2:G2"/>
    <mergeCell ref="A3:G3"/>
    <mergeCell ref="A40:B41"/>
    <mergeCell ref="C40:D40"/>
    <mergeCell ref="E40:F40"/>
    <mergeCell ref="G40:G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K49" sqref="K49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88" t="s">
        <v>0</v>
      </c>
      <c r="B1" s="88"/>
      <c r="C1" s="88"/>
      <c r="D1" s="88"/>
      <c r="E1" s="88"/>
      <c r="F1" s="88"/>
      <c r="G1" s="88"/>
    </row>
    <row r="2" spans="1:7" ht="18.75">
      <c r="A2" s="88" t="s">
        <v>96</v>
      </c>
      <c r="B2" s="88"/>
      <c r="C2" s="88"/>
      <c r="D2" s="88"/>
      <c r="E2" s="88"/>
      <c r="F2" s="88"/>
      <c r="G2" s="88"/>
    </row>
    <row r="3" spans="1:7" ht="18.75">
      <c r="A3" s="88" t="s">
        <v>61</v>
      </c>
      <c r="B3" s="88"/>
      <c r="C3" s="88"/>
      <c r="D3" s="88"/>
      <c r="E3" s="88"/>
      <c r="F3" s="88"/>
      <c r="G3" s="88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3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8" t="s">
        <v>58</v>
      </c>
    </row>
    <row r="6" spans="1:10" ht="15.75">
      <c r="A6" s="70" t="s">
        <v>104</v>
      </c>
      <c r="B6" s="71" t="s">
        <v>105</v>
      </c>
      <c r="C6" s="72">
        <v>21.794</v>
      </c>
      <c r="D6" s="72"/>
      <c r="E6" s="80"/>
      <c r="F6" s="81"/>
      <c r="G6" s="72"/>
      <c r="H6" s="72"/>
      <c r="J6" s="76">
        <v>99.7</v>
      </c>
    </row>
    <row r="7" spans="1:8" ht="15.75">
      <c r="A7" s="70" t="s">
        <v>98</v>
      </c>
      <c r="B7" s="71" t="s">
        <v>99</v>
      </c>
      <c r="C7" s="72">
        <v>0.22</v>
      </c>
      <c r="D7" s="72">
        <v>0.682</v>
      </c>
      <c r="E7" s="38">
        <f aca="true" t="shared" si="0" ref="E7:E18">D7-C7</f>
        <v>0.4620000000000001</v>
      </c>
      <c r="F7" s="27"/>
      <c r="G7" s="73">
        <v>45.5</v>
      </c>
      <c r="H7" s="78">
        <f>E7*F45/G7+E62</f>
        <v>47.375730764332765</v>
      </c>
    </row>
    <row r="8" spans="1:8" ht="15.75">
      <c r="A8" s="70" t="s">
        <v>100</v>
      </c>
      <c r="B8" s="71" t="s">
        <v>101</v>
      </c>
      <c r="C8" s="72">
        <v>0</v>
      </c>
      <c r="D8" s="72">
        <v>0.98</v>
      </c>
      <c r="E8" s="38">
        <f t="shared" si="0"/>
        <v>0.98</v>
      </c>
      <c r="F8" s="27"/>
      <c r="G8" s="73">
        <v>83.5</v>
      </c>
      <c r="H8" s="78">
        <f>E8*F45/G8+E62</f>
        <v>51.29506565148154</v>
      </c>
    </row>
    <row r="9" spans="1:8" ht="15.75">
      <c r="A9" s="70" t="s">
        <v>62</v>
      </c>
      <c r="B9" s="71" t="s">
        <v>63</v>
      </c>
      <c r="C9" s="72">
        <v>11.395</v>
      </c>
      <c r="D9" s="72">
        <v>12.029</v>
      </c>
      <c r="E9" s="38">
        <f t="shared" si="0"/>
        <v>0.6340000000000003</v>
      </c>
      <c r="F9" s="27"/>
      <c r="G9" s="73">
        <v>45.3</v>
      </c>
      <c r="H9" s="78">
        <f>E9*F45/G9+E62</f>
        <v>56.88937439822648</v>
      </c>
    </row>
    <row r="10" spans="1:8" ht="19.5" customHeight="1">
      <c r="A10" s="35" t="s">
        <v>29</v>
      </c>
      <c r="B10" s="36" t="s">
        <v>30</v>
      </c>
      <c r="C10" s="37">
        <v>14.159</v>
      </c>
      <c r="D10" s="37">
        <v>14.969</v>
      </c>
      <c r="E10" s="38">
        <f t="shared" si="0"/>
        <v>0.8099999999999987</v>
      </c>
      <c r="F10" s="37"/>
      <c r="G10" s="51">
        <v>79.7</v>
      </c>
      <c r="H10" s="78">
        <f>E10*F45/G10+E62</f>
        <v>47.39867579280488</v>
      </c>
    </row>
    <row r="11" spans="1:8" ht="19.5" customHeight="1">
      <c r="A11" s="35" t="s">
        <v>56</v>
      </c>
      <c r="B11" s="36" t="s">
        <v>57</v>
      </c>
      <c r="C11" s="37">
        <v>20.5</v>
      </c>
      <c r="D11" s="37">
        <v>21.4</v>
      </c>
      <c r="E11" s="38">
        <f t="shared" si="0"/>
        <v>0.8999999999999986</v>
      </c>
      <c r="F11" s="37"/>
      <c r="G11" s="51">
        <v>106</v>
      </c>
      <c r="H11" s="78">
        <f>E11*F45/G11+E62</f>
        <v>43.256800517598336</v>
      </c>
    </row>
    <row r="12" spans="1:8" ht="19.5" customHeight="1">
      <c r="A12" s="35" t="s">
        <v>48</v>
      </c>
      <c r="B12" s="36" t="s">
        <v>49</v>
      </c>
      <c r="C12" s="37">
        <v>29.9</v>
      </c>
      <c r="D12" s="37">
        <v>31.269</v>
      </c>
      <c r="E12" s="38">
        <f t="shared" si="0"/>
        <v>1.3689999999999998</v>
      </c>
      <c r="F12" s="37"/>
      <c r="G12" s="51">
        <v>115.8</v>
      </c>
      <c r="H12" s="78">
        <f>E12*F45/G12+E62</f>
        <v>51.50699544215925</v>
      </c>
    </row>
    <row r="13" spans="1:8" ht="19.5" customHeight="1">
      <c r="A13" s="35" t="s">
        <v>64</v>
      </c>
      <c r="B13" s="36" t="s">
        <v>65</v>
      </c>
      <c r="C13" s="37">
        <v>0.128</v>
      </c>
      <c r="D13" s="37">
        <v>0.43</v>
      </c>
      <c r="E13" s="38">
        <f t="shared" si="0"/>
        <v>0.302</v>
      </c>
      <c r="F13" s="37"/>
      <c r="G13" s="51">
        <v>85.5</v>
      </c>
      <c r="H13" s="75">
        <f>E13*F45/G13+E62</f>
        <v>30.97786265816992</v>
      </c>
    </row>
    <row r="14" spans="1:8" ht="19.5" customHeight="1">
      <c r="A14" s="35" t="s">
        <v>33</v>
      </c>
      <c r="B14" s="36" t="s">
        <v>31</v>
      </c>
      <c r="C14" s="37">
        <v>14.176</v>
      </c>
      <c r="D14" s="37">
        <v>14.698</v>
      </c>
      <c r="E14" s="38">
        <f t="shared" si="0"/>
        <v>0.5220000000000002</v>
      </c>
      <c r="F14" s="37"/>
      <c r="G14" s="51">
        <v>80.6</v>
      </c>
      <c r="H14" s="75">
        <f>E14*F45/G14+E62</f>
        <v>38.26900624820374</v>
      </c>
    </row>
    <row r="15" spans="1:8" ht="19.5" customHeight="1">
      <c r="A15" s="35" t="s">
        <v>32</v>
      </c>
      <c r="B15" s="36" t="s">
        <v>44</v>
      </c>
      <c r="C15" s="37">
        <v>20.2</v>
      </c>
      <c r="D15" s="37">
        <v>21.15</v>
      </c>
      <c r="E15" s="38">
        <f t="shared" si="0"/>
        <v>0.9499999999999993</v>
      </c>
      <c r="F15" s="37"/>
      <c r="G15" s="51">
        <v>104</v>
      </c>
      <c r="H15" s="78">
        <f>E15*F45/G15+E62</f>
        <v>44.851717879717356</v>
      </c>
    </row>
    <row r="16" spans="1:8" ht="19.5" customHeight="1">
      <c r="A16" s="35" t="s">
        <v>66</v>
      </c>
      <c r="B16" s="36" t="s">
        <v>67</v>
      </c>
      <c r="C16" s="37">
        <v>32.934</v>
      </c>
      <c r="D16" s="37">
        <v>34.566</v>
      </c>
      <c r="E16" s="38">
        <f t="shared" si="0"/>
        <v>1.632000000000005</v>
      </c>
      <c r="F16" s="37"/>
      <c r="G16" s="51">
        <v>110</v>
      </c>
      <c r="H16" s="78">
        <f>E16*F45/G16+E62</f>
        <v>58.97147023286434</v>
      </c>
    </row>
    <row r="17" spans="1:8" ht="19.5" customHeight="1">
      <c r="A17" s="35" t="s">
        <v>89</v>
      </c>
      <c r="B17" s="36" t="s">
        <v>90</v>
      </c>
      <c r="C17" s="37">
        <v>0.278</v>
      </c>
      <c r="D17" s="37">
        <v>0.86</v>
      </c>
      <c r="E17" s="38">
        <f t="shared" si="0"/>
        <v>0.582</v>
      </c>
      <c r="F17" s="37"/>
      <c r="G17" s="51">
        <v>79.4</v>
      </c>
      <c r="H17" s="75">
        <f>E17*F45/G17+E62</f>
        <v>40.38272400982782</v>
      </c>
    </row>
    <row r="18" spans="1:8" ht="19.5" customHeight="1">
      <c r="A18" s="35" t="s">
        <v>102</v>
      </c>
      <c r="B18" s="36" t="s">
        <v>103</v>
      </c>
      <c r="C18" s="37">
        <v>0.113</v>
      </c>
      <c r="D18" s="37">
        <v>0.748</v>
      </c>
      <c r="E18" s="38">
        <f t="shared" si="0"/>
        <v>0.635</v>
      </c>
      <c r="F18" s="37"/>
      <c r="G18" s="51">
        <v>51.8</v>
      </c>
      <c r="H18" s="78">
        <f>E18*F45/G18+E62</f>
        <v>52.588138227950225</v>
      </c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9"/>
      <c r="J19" s="76">
        <v>110.8</v>
      </c>
    </row>
    <row r="20" spans="1:10" ht="19.5" customHeight="1">
      <c r="A20" s="35" t="s">
        <v>109</v>
      </c>
      <c r="B20" s="36" t="s">
        <v>110</v>
      </c>
      <c r="C20" s="37">
        <v>0.492</v>
      </c>
      <c r="D20" s="37">
        <v>2.228</v>
      </c>
      <c r="E20" s="38">
        <f>D20-C20</f>
        <v>1.7360000000000002</v>
      </c>
      <c r="F20" s="37"/>
      <c r="G20" s="51">
        <v>110.4</v>
      </c>
      <c r="H20" s="116">
        <f>E20*F45/G20+E62</f>
        <v>61.17118319465607</v>
      </c>
      <c r="J20" s="76"/>
    </row>
    <row r="21" spans="1:8" ht="19.5" customHeight="1">
      <c r="A21" s="35" t="s">
        <v>74</v>
      </c>
      <c r="B21" s="36" t="s">
        <v>75</v>
      </c>
      <c r="C21" s="37">
        <v>0.235</v>
      </c>
      <c r="D21" s="37">
        <v>0.611</v>
      </c>
      <c r="E21" s="38">
        <f>D21-C21</f>
        <v>0.376</v>
      </c>
      <c r="F21" s="37"/>
      <c r="G21" s="51">
        <v>78.7</v>
      </c>
      <c r="H21" s="69">
        <f>E21*F45/G21+E62</f>
        <v>34.06213917406788</v>
      </c>
    </row>
    <row r="22" spans="1:8" ht="19.5" customHeight="1">
      <c r="A22" s="35" t="s">
        <v>79</v>
      </c>
      <c r="B22" s="36" t="s">
        <v>80</v>
      </c>
      <c r="C22" s="37">
        <v>0.202</v>
      </c>
      <c r="D22" s="37">
        <v>0.614</v>
      </c>
      <c r="E22" s="38">
        <f aca="true" t="shared" si="1" ref="E20:E31">D22-C22</f>
        <v>0.412</v>
      </c>
      <c r="F22" s="37"/>
      <c r="G22" s="51">
        <v>50.8</v>
      </c>
      <c r="H22" s="69">
        <f>E22*F45/G22+E62</f>
        <v>42.314955561425435</v>
      </c>
    </row>
    <row r="23" spans="1:8" ht="19.5" customHeight="1">
      <c r="A23" s="35" t="s">
        <v>76</v>
      </c>
      <c r="B23" s="36" t="s">
        <v>77</v>
      </c>
      <c r="C23" s="37">
        <v>0.131</v>
      </c>
      <c r="D23" s="37">
        <v>0.262</v>
      </c>
      <c r="E23" s="38">
        <f t="shared" si="1"/>
        <v>0.131</v>
      </c>
      <c r="F23" s="37"/>
      <c r="G23" s="51">
        <v>50.8</v>
      </c>
      <c r="H23" s="69">
        <f>E23*F45/G23+E62</f>
        <v>28.616814025992362</v>
      </c>
    </row>
    <row r="24" spans="1:8" ht="19.5" customHeight="1">
      <c r="A24" s="35" t="s">
        <v>52</v>
      </c>
      <c r="B24" s="36" t="s">
        <v>53</v>
      </c>
      <c r="C24" s="37">
        <v>23.9</v>
      </c>
      <c r="D24" s="37">
        <v>25.4</v>
      </c>
      <c r="E24" s="38">
        <f t="shared" si="1"/>
        <v>1.5</v>
      </c>
      <c r="F24" s="37"/>
      <c r="G24" s="51">
        <v>114.4</v>
      </c>
      <c r="H24" s="77">
        <f>E24*F45/G24+E62</f>
        <v>54.700996288808284</v>
      </c>
    </row>
    <row r="25" spans="1:10" ht="19.5" customHeight="1">
      <c r="A25" s="35" t="s">
        <v>91</v>
      </c>
      <c r="B25" s="36" t="s">
        <v>92</v>
      </c>
      <c r="C25" s="37">
        <v>0.198</v>
      </c>
      <c r="D25" s="37">
        <v>0.434</v>
      </c>
      <c r="E25" s="38">
        <f t="shared" si="1"/>
        <v>0.236</v>
      </c>
      <c r="F25" s="37"/>
      <c r="G25" s="79">
        <v>60.98</v>
      </c>
      <c r="H25" s="69">
        <f>E25*F45/G25+E62</f>
        <v>31.814777500463144</v>
      </c>
      <c r="J25" s="76"/>
    </row>
    <row r="26" spans="1:10" ht="19.5" customHeight="1">
      <c r="A26" s="35" t="s">
        <v>94</v>
      </c>
      <c r="B26" s="36" t="s">
        <v>78</v>
      </c>
      <c r="C26" s="37">
        <v>0.004</v>
      </c>
      <c r="D26" s="37">
        <v>0.004</v>
      </c>
      <c r="E26" s="38">
        <f t="shared" si="1"/>
        <v>0</v>
      </c>
      <c r="F26" s="37"/>
      <c r="G26" s="51"/>
      <c r="H26" s="69"/>
      <c r="J26" s="76">
        <v>47.3</v>
      </c>
    </row>
    <row r="27" spans="1:8" ht="19.5" customHeight="1">
      <c r="A27" s="35" t="s">
        <v>87</v>
      </c>
      <c r="B27" s="36" t="s">
        <v>88</v>
      </c>
      <c r="C27" s="37">
        <v>0.191</v>
      </c>
      <c r="D27" s="37">
        <v>0.89</v>
      </c>
      <c r="E27" s="38">
        <f t="shared" si="1"/>
        <v>0.6990000000000001</v>
      </c>
      <c r="F27" s="37"/>
      <c r="G27" s="51">
        <v>48.8</v>
      </c>
      <c r="H27" s="77">
        <f>E27*F45/G27+E62</f>
        <v>57.70208969560641</v>
      </c>
    </row>
    <row r="28" spans="1:8" ht="19.5" customHeight="1">
      <c r="A28" s="35" t="s">
        <v>107</v>
      </c>
      <c r="B28" s="36" t="s">
        <v>108</v>
      </c>
      <c r="C28" s="37">
        <v>0</v>
      </c>
      <c r="D28" s="37">
        <v>0.613</v>
      </c>
      <c r="E28" s="38">
        <f t="shared" si="1"/>
        <v>0.613</v>
      </c>
      <c r="F28" s="37"/>
      <c r="G28" s="51">
        <v>48.8</v>
      </c>
      <c r="H28" s="116">
        <f>E28*F45/G28+E62</f>
        <v>53.337959777573616</v>
      </c>
    </row>
    <row r="29" spans="1:8" ht="19.5" customHeight="1">
      <c r="A29" s="36" t="s">
        <v>43</v>
      </c>
      <c r="B29" s="36" t="s">
        <v>45</v>
      </c>
      <c r="C29" s="37">
        <v>16.289</v>
      </c>
      <c r="D29" s="37">
        <v>17.314</v>
      </c>
      <c r="E29" s="38">
        <f t="shared" si="1"/>
        <v>1.0249999999999986</v>
      </c>
      <c r="F29" s="37"/>
      <c r="G29" s="51">
        <v>111.8</v>
      </c>
      <c r="H29" s="77">
        <f>E29*F45/G29+E62</f>
        <v>44.93478105055813</v>
      </c>
    </row>
    <row r="30" spans="1:8" ht="19.5" customHeight="1">
      <c r="A30" s="36" t="s">
        <v>93</v>
      </c>
      <c r="B30" s="62" t="s">
        <v>95</v>
      </c>
      <c r="C30" s="37">
        <v>0.053</v>
      </c>
      <c r="D30" s="37">
        <v>0.711</v>
      </c>
      <c r="E30" s="38">
        <f t="shared" si="1"/>
        <v>0.6579999999999999</v>
      </c>
      <c r="F30" s="37"/>
      <c r="G30" s="51">
        <v>105.6</v>
      </c>
      <c r="H30" s="69">
        <f>E30*F45/G30+E62</f>
        <v>37.66138386165211</v>
      </c>
    </row>
    <row r="31" spans="1:8" ht="19.5" customHeight="1">
      <c r="A31" s="106" t="s">
        <v>106</v>
      </c>
      <c r="B31" s="62" t="s">
        <v>68</v>
      </c>
      <c r="C31" s="37">
        <v>16.641</v>
      </c>
      <c r="D31" s="37">
        <v>17.699</v>
      </c>
      <c r="E31" s="38">
        <f t="shared" si="1"/>
        <v>1.0580000000000034</v>
      </c>
      <c r="F31" s="37"/>
      <c r="G31" s="108">
        <v>213.8</v>
      </c>
      <c r="H31" s="110">
        <f>(E31+E32)*F45/G31+E62</f>
        <v>39.8134483422273</v>
      </c>
    </row>
    <row r="32" spans="1:8" ht="19.5" customHeight="1">
      <c r="A32" s="107"/>
      <c r="B32" s="62" t="s">
        <v>69</v>
      </c>
      <c r="C32" s="37">
        <v>12.38</v>
      </c>
      <c r="D32" s="37">
        <v>12.84</v>
      </c>
      <c r="E32" s="38">
        <f>D32-C32</f>
        <v>0.4599999999999991</v>
      </c>
      <c r="F32" s="37"/>
      <c r="G32" s="109"/>
      <c r="H32" s="111"/>
    </row>
    <row r="33" spans="1:10" ht="19.5" customHeight="1">
      <c r="A33" s="36" t="s">
        <v>72</v>
      </c>
      <c r="B33" s="62" t="s">
        <v>73</v>
      </c>
      <c r="C33" s="37"/>
      <c r="D33" s="37"/>
      <c r="E33" s="38"/>
      <c r="F33" s="37"/>
      <c r="G33" s="51"/>
      <c r="H33" s="69"/>
      <c r="J33" s="76">
        <v>74.6</v>
      </c>
    </row>
    <row r="34" spans="1:8" ht="19.5" customHeight="1">
      <c r="A34" s="36" t="s">
        <v>59</v>
      </c>
      <c r="B34" s="62" t="s">
        <v>60</v>
      </c>
      <c r="C34" s="37">
        <v>23.72</v>
      </c>
      <c r="D34" s="37">
        <v>24.725</v>
      </c>
      <c r="E34" s="38">
        <f>D34-C34</f>
        <v>1.0050000000000026</v>
      </c>
      <c r="F34" s="37"/>
      <c r="G34" s="51">
        <v>107.2</v>
      </c>
      <c r="H34" s="77">
        <f>E34*F45/G34+E62</f>
        <v>45.44700393740975</v>
      </c>
    </row>
    <row r="35" spans="1:8" ht="19.5" customHeight="1">
      <c r="A35" s="36" t="s">
        <v>51</v>
      </c>
      <c r="B35" s="62" t="s">
        <v>50</v>
      </c>
      <c r="C35" s="65">
        <v>4.84</v>
      </c>
      <c r="D35" s="65">
        <v>4.883</v>
      </c>
      <c r="E35" s="38">
        <f>D35-C35</f>
        <v>0.04300000000000015</v>
      </c>
      <c r="F35" s="37"/>
      <c r="G35" s="51">
        <v>74.4</v>
      </c>
      <c r="H35" s="69">
        <f>E35*F45/G35+E62</f>
        <v>23.66209459601184</v>
      </c>
    </row>
    <row r="36" spans="1:8" ht="19.5" customHeight="1">
      <c r="A36" s="35" t="s">
        <v>84</v>
      </c>
      <c r="B36" s="36" t="s">
        <v>85</v>
      </c>
      <c r="C36" s="74">
        <v>0.199</v>
      </c>
      <c r="D36" s="74">
        <v>0.497</v>
      </c>
      <c r="E36" s="38">
        <f>D36-C36</f>
        <v>0.298</v>
      </c>
      <c r="F36" s="37"/>
      <c r="G36" s="51">
        <v>78.8</v>
      </c>
      <c r="H36" s="69">
        <f>E36*F45/G36+E62</f>
        <v>31.595875859998518</v>
      </c>
    </row>
    <row r="37" spans="1:8" ht="19.5" customHeight="1">
      <c r="A37" s="35" t="s">
        <v>81</v>
      </c>
      <c r="B37" s="36" t="s">
        <v>82</v>
      </c>
      <c r="C37" s="74">
        <v>0.359</v>
      </c>
      <c r="D37" s="74">
        <v>0.731</v>
      </c>
      <c r="E37" s="38">
        <f>D37-C37</f>
        <v>0.372</v>
      </c>
      <c r="F37" s="37"/>
      <c r="G37" s="51">
        <v>78.6</v>
      </c>
      <c r="H37" s="69">
        <f>E37*F45/G37+E62</f>
        <v>33.95116677137915</v>
      </c>
    </row>
    <row r="38" spans="1:8" ht="19.5" customHeight="1">
      <c r="A38" s="35" t="s">
        <v>83</v>
      </c>
      <c r="B38" s="62" t="s">
        <v>86</v>
      </c>
      <c r="C38" s="74">
        <v>0.421</v>
      </c>
      <c r="D38" s="74">
        <v>1.335</v>
      </c>
      <c r="E38" s="38">
        <f>D38-C38</f>
        <v>0.9139999999999999</v>
      </c>
      <c r="F38" s="37"/>
      <c r="G38" s="51">
        <v>112.6</v>
      </c>
      <c r="H38" s="82">
        <f>E38*F45/G38+E62</f>
        <v>42.332272731814655</v>
      </c>
    </row>
    <row r="39" spans="1:10" ht="19.5" customHeight="1">
      <c r="A39" s="102"/>
      <c r="B39" s="103"/>
      <c r="C39" s="39"/>
      <c r="D39" s="54" t="s">
        <v>37</v>
      </c>
      <c r="E39" s="58">
        <f>SUM(E6:E38)</f>
        <v>21.314000000000004</v>
      </c>
      <c r="F39" s="53" t="s">
        <v>38</v>
      </c>
      <c r="G39" s="52">
        <f>SUM(G6:G38)</f>
        <v>2433.58</v>
      </c>
      <c r="H39" s="2"/>
      <c r="J39" s="55"/>
    </row>
    <row r="40" spans="1:7" ht="19.5" customHeight="1">
      <c r="A40" s="31"/>
      <c r="B40" s="31"/>
      <c r="C40" s="32"/>
      <c r="D40" s="32"/>
      <c r="E40" s="32"/>
      <c r="F40" s="29"/>
      <c r="G40" s="30"/>
    </row>
    <row r="41" spans="1:7" ht="19.5" customHeight="1" thickBot="1">
      <c r="A41" s="19"/>
      <c r="B41" s="19"/>
      <c r="C41" s="20"/>
      <c r="D41" s="20"/>
      <c r="E41" s="20"/>
      <c r="F41" s="4"/>
      <c r="G41" s="4"/>
    </row>
    <row r="42" spans="1:7" ht="33" customHeight="1" thickBot="1">
      <c r="A42" s="89" t="s">
        <v>27</v>
      </c>
      <c r="B42" s="90"/>
      <c r="C42" s="93" t="s">
        <v>3</v>
      </c>
      <c r="D42" s="94"/>
      <c r="E42" s="95" t="s">
        <v>9</v>
      </c>
      <c r="F42" s="96"/>
      <c r="G42" s="97" t="s">
        <v>8</v>
      </c>
    </row>
    <row r="43" spans="1:8" ht="30" customHeight="1" thickBot="1">
      <c r="A43" s="91"/>
      <c r="B43" s="92"/>
      <c r="C43" s="14" t="s">
        <v>5</v>
      </c>
      <c r="D43" s="5" t="s">
        <v>4</v>
      </c>
      <c r="E43" s="5" t="s">
        <v>6</v>
      </c>
      <c r="F43" s="6" t="s">
        <v>7</v>
      </c>
      <c r="G43" s="98"/>
      <c r="H43" s="13"/>
    </row>
    <row r="44" spans="1:9" ht="68.25" customHeight="1" thickBot="1">
      <c r="A44" s="104" t="s">
        <v>13</v>
      </c>
      <c r="B44" s="105"/>
      <c r="C44" s="40">
        <v>106151.41</v>
      </c>
      <c r="D44" s="40">
        <v>106910.44</v>
      </c>
      <c r="E44" s="41">
        <f>D44-C44</f>
        <v>759.0299999999988</v>
      </c>
      <c r="F44" s="42">
        <f>E44+3.4</f>
        <v>762.4299999999988</v>
      </c>
      <c r="G44" s="43" t="s">
        <v>97</v>
      </c>
      <c r="I44" s="17"/>
    </row>
    <row r="45" spans="1:6" ht="19.5" customHeight="1">
      <c r="A45" s="3" t="s">
        <v>14</v>
      </c>
      <c r="B45" s="3"/>
      <c r="C45" s="3"/>
      <c r="D45" s="3"/>
      <c r="E45" s="3"/>
      <c r="F45" s="44">
        <v>2476.39</v>
      </c>
    </row>
    <row r="46" spans="1:6" ht="19.5" customHeight="1">
      <c r="A46" s="3" t="s">
        <v>15</v>
      </c>
      <c r="B46" s="3"/>
      <c r="C46" s="3"/>
      <c r="D46" s="3"/>
      <c r="E46" s="3"/>
      <c r="F46" s="44">
        <v>4.29</v>
      </c>
    </row>
    <row r="47" spans="1:13" ht="18.75" customHeight="1">
      <c r="A47" s="3" t="s">
        <v>20</v>
      </c>
      <c r="B47" s="3"/>
      <c r="C47" s="3"/>
      <c r="D47" s="3"/>
      <c r="E47" s="3"/>
      <c r="F47" s="45">
        <v>0.051</v>
      </c>
      <c r="K47" s="15"/>
      <c r="M47" s="15"/>
    </row>
    <row r="48" spans="1:6" ht="18.75" customHeight="1">
      <c r="A48" s="3" t="s">
        <v>21</v>
      </c>
      <c r="B48" s="3"/>
      <c r="C48" s="3"/>
      <c r="D48" s="3"/>
      <c r="E48" s="3"/>
      <c r="F48" s="45">
        <f>2507+39</f>
        <v>2546</v>
      </c>
    </row>
    <row r="49" spans="1:10" ht="30.75" customHeight="1">
      <c r="A49" s="100" t="s">
        <v>22</v>
      </c>
      <c r="B49" s="100"/>
      <c r="C49" s="100"/>
      <c r="D49" s="100"/>
      <c r="E49" s="100"/>
      <c r="F49" s="44">
        <f>(F48*F47)</f>
        <v>129.846</v>
      </c>
      <c r="H49" s="67"/>
      <c r="I49" s="15"/>
      <c r="J49" s="17"/>
    </row>
    <row r="50" spans="1:8" ht="22.5" customHeight="1">
      <c r="A50" s="100" t="s">
        <v>11</v>
      </c>
      <c r="B50" s="100"/>
      <c r="C50" s="100"/>
      <c r="D50" s="100"/>
      <c r="E50" s="100"/>
      <c r="F50" s="46">
        <v>0</v>
      </c>
      <c r="H50" s="7"/>
    </row>
    <row r="51" spans="1:8" ht="48" customHeight="1">
      <c r="A51" s="115" t="s">
        <v>36</v>
      </c>
      <c r="B51" s="115"/>
      <c r="C51" s="115"/>
      <c r="D51" s="115"/>
      <c r="E51" s="115"/>
      <c r="F51" s="57">
        <f>E39/G39</f>
        <v>0.008758290255508347</v>
      </c>
      <c r="G51" s="49"/>
      <c r="H51" s="67"/>
    </row>
    <row r="52" spans="1:10" ht="51" customHeight="1">
      <c r="A52" s="115" t="s">
        <v>39</v>
      </c>
      <c r="B52" s="115"/>
      <c r="C52" s="115"/>
      <c r="D52" s="115"/>
      <c r="E52" s="115"/>
      <c r="F52" s="64">
        <f>F51*(B62-G39)</f>
        <v>310.99129721644664</v>
      </c>
      <c r="G52" s="49"/>
      <c r="H52" s="7"/>
      <c r="I52" s="17"/>
      <c r="J52" s="56"/>
    </row>
    <row r="53" spans="1:10" ht="32.25" customHeight="1">
      <c r="A53" s="100" t="s">
        <v>46</v>
      </c>
      <c r="B53" s="100"/>
      <c r="C53" s="100"/>
      <c r="D53" s="100"/>
      <c r="E53" s="100"/>
      <c r="F53" s="47">
        <f>F44-F49-E39-F52</f>
        <v>300.2787027835522</v>
      </c>
      <c r="G53" s="34"/>
      <c r="H53" s="50"/>
      <c r="J53" s="21"/>
    </row>
    <row r="54" spans="1:11" ht="32.25" customHeight="1">
      <c r="A54" s="100" t="s">
        <v>17</v>
      </c>
      <c r="B54" s="100"/>
      <c r="C54" s="100"/>
      <c r="D54" s="100"/>
      <c r="E54" s="100"/>
      <c r="F54" s="59">
        <v>23280</v>
      </c>
      <c r="K54" s="17"/>
    </row>
    <row r="55" spans="1:6" ht="32.25" customHeight="1">
      <c r="A55" s="100" t="s">
        <v>18</v>
      </c>
      <c r="B55" s="100"/>
      <c r="C55" s="100"/>
      <c r="D55" s="100"/>
      <c r="E55" s="100"/>
      <c r="F55" s="44">
        <f>F54/F45*F50</f>
        <v>0</v>
      </c>
    </row>
    <row r="56" spans="1:6" ht="32.25" customHeight="1">
      <c r="A56" s="100" t="s">
        <v>40</v>
      </c>
      <c r="B56" s="100"/>
      <c r="C56" s="100"/>
      <c r="D56" s="100"/>
      <c r="E56" s="100"/>
      <c r="F56" s="48">
        <f>F44/(F53+F49+E39+F52)</f>
        <v>0.9999999999999999</v>
      </c>
    </row>
    <row r="57" spans="1:7" ht="17.25" customHeight="1">
      <c r="A57" s="99" t="s">
        <v>10</v>
      </c>
      <c r="B57" s="99"/>
      <c r="C57" s="99"/>
      <c r="D57" s="99"/>
      <c r="E57" s="99"/>
      <c r="F57" s="99"/>
      <c r="G57" s="99"/>
    </row>
    <row r="58" spans="1:6" ht="32.25" customHeight="1">
      <c r="A58" s="100" t="s">
        <v>23</v>
      </c>
      <c r="B58" s="101"/>
      <c r="C58" s="101"/>
      <c r="D58" s="101"/>
      <c r="E58" s="101"/>
      <c r="F58" s="66">
        <f>F47*F56</f>
        <v>0.05099999999999999</v>
      </c>
    </row>
    <row r="59" spans="1:6" ht="32.25" customHeight="1">
      <c r="A59" s="100" t="s">
        <v>26</v>
      </c>
      <c r="B59" s="100"/>
      <c r="C59" s="100"/>
      <c r="D59" s="100"/>
      <c r="E59" s="100"/>
      <c r="F59" s="44">
        <f>3.23*F56*F45*F47</f>
        <v>407.93572469999987</v>
      </c>
    </row>
    <row r="60" ht="27.75" customHeight="1">
      <c r="A60" s="10" t="s">
        <v>41</v>
      </c>
    </row>
    <row r="61" spans="1:8" ht="48" customHeight="1">
      <c r="A61" s="8" t="s">
        <v>12</v>
      </c>
      <c r="B61" s="8" t="s">
        <v>16</v>
      </c>
      <c r="C61" s="16" t="s">
        <v>19</v>
      </c>
      <c r="D61" s="9" t="s">
        <v>2</v>
      </c>
      <c r="E61" s="112" t="s">
        <v>42</v>
      </c>
      <c r="F61" s="113"/>
      <c r="G61" s="22"/>
      <c r="H61" s="23"/>
    </row>
    <row r="62" spans="1:8" ht="17.25" customHeight="1">
      <c r="A62" s="2" t="s">
        <v>1</v>
      </c>
      <c r="B62" s="11">
        <f>37959-14.5-2.7</f>
        <v>37941.8</v>
      </c>
      <c r="C62" s="12">
        <f>F53</f>
        <v>300.2787027835522</v>
      </c>
      <c r="D62" s="33">
        <f>F54</f>
        <v>23280</v>
      </c>
      <c r="E62" s="114">
        <f>C62/B62*F45+D62/B62*F46</f>
        <v>22.230847687409685</v>
      </c>
      <c r="F62" s="114"/>
      <c r="G62" s="24"/>
      <c r="H62" s="25"/>
    </row>
    <row r="63" spans="1:6" ht="18.75">
      <c r="A63" s="2" t="s">
        <v>55</v>
      </c>
      <c r="B63" s="60"/>
      <c r="C63" s="61">
        <f>F51</f>
        <v>0.008758290255508347</v>
      </c>
      <c r="D63" s="2"/>
      <c r="E63" s="86">
        <f>C63*F45</f>
        <v>21.688942405838315</v>
      </c>
      <c r="F63" s="87"/>
    </row>
    <row r="64" spans="1:6" ht="18.75">
      <c r="A64" s="83" t="s">
        <v>47</v>
      </c>
      <c r="B64" s="83"/>
      <c r="C64" s="83"/>
      <c r="D64" s="83"/>
      <c r="E64" s="84">
        <f>SUM(E62:F63)</f>
        <v>43.919790093248</v>
      </c>
      <c r="F64" s="85"/>
    </row>
    <row r="65" spans="1:3" ht="24" customHeight="1">
      <c r="A65" s="3" t="s">
        <v>24</v>
      </c>
      <c r="B65" s="3"/>
      <c r="C65" s="3" t="s">
        <v>25</v>
      </c>
    </row>
  </sheetData>
  <sheetProtection/>
  <mergeCells count="28">
    <mergeCell ref="E62:F62"/>
    <mergeCell ref="E63:F63"/>
    <mergeCell ref="A64:D64"/>
    <mergeCell ref="E64:F64"/>
    <mergeCell ref="A55:E55"/>
    <mergeCell ref="A56:E56"/>
    <mergeCell ref="A57:G57"/>
    <mergeCell ref="A58:E58"/>
    <mergeCell ref="A59:E59"/>
    <mergeCell ref="E61:F61"/>
    <mergeCell ref="A49:E49"/>
    <mergeCell ref="A50:E50"/>
    <mergeCell ref="A51:E51"/>
    <mergeCell ref="A52:E52"/>
    <mergeCell ref="A53:E53"/>
    <mergeCell ref="A54:E54"/>
    <mergeCell ref="A39:B39"/>
    <mergeCell ref="A42:B43"/>
    <mergeCell ref="C42:D42"/>
    <mergeCell ref="E42:F42"/>
    <mergeCell ref="G42:G43"/>
    <mergeCell ref="A44:B44"/>
    <mergeCell ref="A1:G1"/>
    <mergeCell ref="A2:G2"/>
    <mergeCell ref="A3:G3"/>
    <mergeCell ref="A31:A32"/>
    <mergeCell ref="G31:G32"/>
    <mergeCell ref="H31:H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2022-03-24T06:25:07Z</cp:lastPrinted>
  <dcterms:created xsi:type="dcterms:W3CDTF">1996-10-08T23:32:33Z</dcterms:created>
  <dcterms:modified xsi:type="dcterms:W3CDTF">2022-03-31T06:35:18Z</dcterms:modified>
  <cp:category/>
  <cp:version/>
  <cp:contentType/>
  <cp:contentStatus/>
</cp:coreProperties>
</file>